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itilibai\Downloads\"/>
    </mc:Choice>
  </mc:AlternateContent>
  <xr:revisionPtr revIDLastSave="0" documentId="13_ncr:1_{D21DBC96-F7BA-42BC-84C6-71F61CD9CA94}" xr6:coauthVersionLast="45" xr6:coauthVersionMax="45" xr10:uidLastSave="{00000000-0000-0000-0000-000000000000}"/>
  <bookViews>
    <workbookView xWindow="-120" yWindow="-120" windowWidth="29040" windowHeight="15840" xr2:uid="{A57B5CE3-17D1-4E14-A5E5-527331F6CA4B}"/>
  </bookViews>
  <sheets>
    <sheet name="Feuil1" sheetId="1" r:id="rId1"/>
  </sheets>
  <externalReferences>
    <externalReference r:id="rId2"/>
  </externalReferences>
  <definedNames>
    <definedName name="_1">[1]Feuil3!$G$15</definedName>
    <definedName name="_C45total">#REF!</definedName>
    <definedName name="ADD">[1]Feuil3!$D$3</definedName>
    <definedName name="add_new">'[1]Optimisation puissance lentille'!$H$14</definedName>
    <definedName name="angle_rotation">'[1]Optimisation puissance lentille'!$D$9</definedName>
    <definedName name="appliquer_un_équivalent_sphérique">'[1]menus déroulants'!$C$25</definedName>
    <definedName name="ast_corn">[1]Feuil3!$T$1</definedName>
    <definedName name="Axe">#REF!</definedName>
    <definedName name="Axe_externe">#REF!</definedName>
    <definedName name="axe_interne">#REF!</definedName>
    <definedName name="Bito">[1]Feuil3!$R$2:$R$3</definedName>
    <definedName name="bito_prog">[1]Feuil3!$R$14:$R$17</definedName>
    <definedName name="bitorique">[1]Feuil3!$R$1</definedName>
    <definedName name="C0total">#REF!</definedName>
    <definedName name="calcul_TI_tor_lent_insuf">[1]Feuil3!$T$5</definedName>
    <definedName name="calcul_TI_tor_lent_trop">[1]Feuil3!$T$6</definedName>
    <definedName name="choix_géom">'[1]Optimisation puissance lentille'!$F$16</definedName>
    <definedName name="Cr">#REF!</definedName>
    <definedName name="cyl_externe">#REF!</definedName>
    <definedName name="cyl_interne">#REF!</definedName>
    <definedName name="cyl_new">'[1]Optimisation puissance lentille'!$F$14</definedName>
    <definedName name="cylI">[1]Feuil3!$K$7</definedName>
    <definedName name="Deg_T">[1]Feuil3!$S$2:$S$4</definedName>
    <definedName name="Deg_Tor">[1]Feuil3!$S$1</definedName>
    <definedName name="DT_prog">[1]Feuil3!$S$14:$S$16</definedName>
    <definedName name="EBITO">'[1]Optimisation puissance lentille'!$B$88</definedName>
    <definedName name="ETI">'[1]Optimisation puissance lentille'!$B$87</definedName>
    <definedName name="géom_mf_s">'[1]Optimisation puissance lentille'!$Y$66</definedName>
    <definedName name="géom_mf_t">'[1]Optimisation puissance lentille'!$Z$66</definedName>
    <definedName name="géom_sph">'[1]Optimisation puissance lentille'!$U$65</definedName>
    <definedName name="géom_sph_t">'[1]Optimisation puissance lentille'!$X$66</definedName>
    <definedName name="géom_sph_u">'[1]Optimisation puissance lentille'!$W$66</definedName>
    <definedName name="géom1">[1]Feuil3!$C$13</definedName>
    <definedName name="géom2">[1]Feuil3!$C$14</definedName>
    <definedName name="K">[1]Feuil3!$G$4</definedName>
    <definedName name="K_k">[1]Feuil3!$B$14</definedName>
    <definedName name="liste">'[1]menus déroulants'!$F$13:$F$69</definedName>
    <definedName name="liste2">'[1]menus déroulants'!$C$24:$C$27</definedName>
    <definedName name="ne_pas_tenir_compte_du_cylindre">'[1]menus déroulants'!$C$24</definedName>
    <definedName name="Ø_9_00">[1]Feuil3!$T$4</definedName>
    <definedName name="petit_Ø">[1]Feuil3!$O$15:$O$26</definedName>
    <definedName name="PRE_AS_TI">'[1]Optimisation puissance lentille'!$B$70</definedName>
    <definedName name="PRE_BITORIQUE">'[1]Optimisation puissance lentille'!$B$71</definedName>
    <definedName name="PRE_DS">[1]Feuil3!$O$3</definedName>
    <definedName name="r0">'[1]Optimisation puissance lentille'!$A$3</definedName>
    <definedName name="r0_new">'[1]Optimisation puissance lentille'!$A$14</definedName>
    <definedName name="r0_r0s">[1]Feuil3!$B$13</definedName>
    <definedName name="r0L">[1]Feuil3!$B$11</definedName>
    <definedName name="r0s">'[1]Optimisation puissance lentille'!$B$3</definedName>
    <definedName name="r0sL">[1]Feuil3!$C$11</definedName>
    <definedName name="rotation">#REF!</definedName>
    <definedName name="rotation_lentille">'[1]Optimisation puissance lentille'!$C$9</definedName>
    <definedName name="rs_0_new">'[1]Optimisation puissance lentille'!$B$14</definedName>
    <definedName name="sb">'[1]menus déroulants'!$F$50:$F$53</definedName>
    <definedName name="siam">'[1]menus déroulants'!$N$1</definedName>
    <definedName name="sph_externe">#REF!</definedName>
    <definedName name="sph_interne">#REF!</definedName>
    <definedName name="sph_multifocale_12m">'[1]Arbre décisionnel LSH'!$N$22</definedName>
    <definedName name="sph_multifocale_1m">'[1]Arbre décisionnel LSH'!$K$22</definedName>
    <definedName name="sph_multifocale_3m">'[1]Arbre décisionnel LSH'!$L$22</definedName>
    <definedName name="sph_multifocale_6m">'[1]Arbre décisionnel LSH'!$M$22</definedName>
    <definedName name="sph_prog">[1]Feuil3!$O$14:$O$26</definedName>
    <definedName name="sph_unifocale_12m">'[1]Arbre décisionnel LSH'!$N$2</definedName>
    <definedName name="sph_unifocale_1m">'[1]Arbre décisionnel LSH'!$K$2</definedName>
    <definedName name="sph_unifocale_3m">'[1]Arbre décisionnel LSH'!$L$2</definedName>
    <definedName name="sph_unifocale_6m">'[1]Arbre décisionnel LSH'!$M$2</definedName>
    <definedName name="sphérique">[1]Feuil3!$O$2:$O$11</definedName>
    <definedName name="sphériques">[1]Feuil3!$O$1</definedName>
    <definedName name="TE">[1]Feuil3!$P$2:$P$5</definedName>
    <definedName name="TE_prog">[1]Feuil3!$P$14:$P$26</definedName>
    <definedName name="TI">[1]Feuil3!$Q$2:$Q$4</definedName>
    <definedName name="TI_prog">[1]Feuil3!$Q$14:$Q$17</definedName>
    <definedName name="torique_externe">[1]Feuil3!$P$1</definedName>
    <definedName name="torique_interne">[1]Feuil3!$Q$1</definedName>
    <definedName name="torique_multifocale_12m">'[1]Arbre décisionnel LSH'!$N$27</definedName>
    <definedName name="torique_multifocale_1m">'[1]Arbre décisionnel LSH'!$K$27</definedName>
    <definedName name="torique_multifocale_3m">'[1]Arbre décisionnel LSH'!$L$27</definedName>
    <definedName name="torique_multifocale_6m">'[1]Arbre décisionnel LSH'!$M$27</definedName>
    <definedName name="torique_unifocale_12m">'[1]Arbre décisionnel LSH'!$N$15</definedName>
    <definedName name="torique_unifocale_1m">'[1]Arbre décisionnel LSH'!$K$15</definedName>
    <definedName name="torique_unifocale_3m">'[1]Arbre décisionnel LSH'!$L$15</definedName>
    <definedName name="torique_unifocale_6m">'[1]Arbre décisionnel LSH'!$M$15</definedName>
    <definedName name="une_géométrie_Bito">[1]Feuil3!$T$3</definedName>
    <definedName name="une_géométrie_TE_">[1]Feuil3!$T$2</definedName>
    <definedName name="xl">'[1]menus déroulants'!$F$13:$F$20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D10" i="1" l="1"/>
  <c r="D8" i="1"/>
  <c r="C18" i="1"/>
  <c r="C23" i="1" l="1"/>
  <c r="D9" i="1"/>
  <c r="B26" i="1"/>
  <c r="C20" i="1"/>
  <c r="E20" i="1"/>
  <c r="E21" i="1"/>
  <c r="E6" i="1"/>
  <c r="C21" i="1" l="1"/>
  <c r="C24" i="1" l="1"/>
  <c r="C25" i="1"/>
  <c r="B25" i="1"/>
  <c r="E25" i="1" s="1"/>
</calcChain>
</file>

<file path=xl/sharedStrings.xml><?xml version="1.0" encoding="utf-8"?>
<sst xmlns="http://schemas.openxmlformats.org/spreadsheetml/2006/main" count="26" uniqueCount="24">
  <si>
    <t>Réfraction</t>
  </si>
  <si>
    <t>sph</t>
  </si>
  <si>
    <t>cyl</t>
  </si>
  <si>
    <t>axe</t>
  </si>
  <si>
    <t>Kératométrie</t>
  </si>
  <si>
    <t>Kf</t>
  </si>
  <si>
    <t>Axe</t>
  </si>
  <si>
    <t>Ks</t>
  </si>
  <si>
    <t>Ast interne</t>
  </si>
  <si>
    <t>Gamme</t>
  </si>
  <si>
    <t>Lentille conseillée</t>
  </si>
  <si>
    <t>DVO</t>
  </si>
  <si>
    <t>indice cornée</t>
  </si>
  <si>
    <t>A=</t>
  </si>
  <si>
    <t>B=</t>
  </si>
  <si>
    <t>Ast cornéen (D)</t>
  </si>
  <si>
    <t>Toricité cornéenne (mm)</t>
  </si>
  <si>
    <t>Matériau</t>
  </si>
  <si>
    <t>Rx  cornée</t>
  </si>
  <si>
    <t>ØT</t>
  </si>
  <si>
    <r>
      <t>CALCULATEUR 1</t>
    </r>
    <r>
      <rPr>
        <b/>
        <vertAlign val="superscript"/>
        <sz val="16"/>
        <color theme="4" tint="-0.249977111117893"/>
        <rFont val="Calibri"/>
        <family val="2"/>
        <scheme val="minor"/>
      </rPr>
      <t>ère</t>
    </r>
    <r>
      <rPr>
        <b/>
        <sz val="16"/>
        <color theme="4" tint="-0.249977111117893"/>
        <rFont val="Calibri"/>
        <family val="2"/>
        <scheme val="minor"/>
      </rPr>
      <t xml:space="preserve"> INTENTION
</t>
    </r>
    <r>
      <rPr>
        <b/>
        <sz val="12"/>
        <color theme="4" tint="-0.249977111117893"/>
        <rFont val="Calibri"/>
        <family val="2"/>
        <scheme val="minor"/>
      </rPr>
      <t>PRE AMYOPIC &amp; PRE PERFORM</t>
    </r>
  </si>
  <si>
    <r>
      <t>r</t>
    </r>
    <r>
      <rPr>
        <b/>
        <vertAlign val="subscript"/>
        <sz val="11"/>
        <color theme="4" tint="-0.249977111117893"/>
        <rFont val="Calibri"/>
        <family val="2"/>
        <scheme val="minor"/>
      </rPr>
      <t>0</t>
    </r>
  </si>
  <si>
    <t>AMYOPIC</t>
  </si>
  <si>
    <t>Optimum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</si>
</sst>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Utsaah"/>
      <family val="2"/>
    </font>
    <font>
      <sz val="11"/>
      <color theme="4" tint="-0.249977111117893"/>
      <name val="Comic Sans MS"/>
      <family val="4"/>
    </font>
    <font>
      <sz val="9"/>
      <color theme="4" tint="-0.249977111117893"/>
      <name val="Comic Sans MS"/>
      <family val="4"/>
    </font>
    <font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9"/>
      <color theme="2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vertAlign val="superscript"/>
      <sz val="16"/>
      <color theme="4" tint="-0.249977111117893"/>
      <name val="Calibri"/>
      <family val="2"/>
      <scheme val="minor"/>
    </font>
    <font>
      <b/>
      <vertAlign val="subscript"/>
      <sz val="11"/>
      <color theme="4" tint="-0.249977111117893"/>
      <name val="Calibri"/>
      <family val="2"/>
      <scheme val="minor"/>
    </font>
    <font>
      <sz val="11"/>
      <color theme="1"/>
      <name val="Comic Sans MS"/>
      <family val="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2" applyFont="1" applyAlignment="1">
      <alignment horizontal="center"/>
    </xf>
    <xf numFmtId="2" fontId="4" fillId="0" borderId="0" xfId="2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0" applyFont="1" applyFill="1" applyBorder="1"/>
    <xf numFmtId="0" fontId="4" fillId="0" borderId="0" xfId="2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Alignment="1">
      <alignment vertical="center"/>
    </xf>
    <xf numFmtId="2" fontId="9" fillId="2" borderId="0" xfId="1" applyNumberFormat="1" applyFont="1" applyFill="1" applyBorder="1" applyAlignment="1" applyProtection="1">
      <alignment horizontal="center"/>
      <protection hidden="1"/>
    </xf>
    <xf numFmtId="0" fontId="9" fillId="2" borderId="0" xfId="1" applyFont="1" applyFill="1" applyBorder="1" applyAlignment="1" applyProtection="1">
      <alignment horizontal="center"/>
      <protection hidden="1"/>
    </xf>
    <xf numFmtId="0" fontId="12" fillId="2" borderId="1" xfId="0" applyFont="1" applyFill="1" applyBorder="1" applyAlignment="1" applyProtection="1">
      <alignment horizontal="center"/>
      <protection hidden="1"/>
    </xf>
    <xf numFmtId="0" fontId="12" fillId="2" borderId="2" xfId="0" applyFont="1" applyFill="1" applyBorder="1" applyAlignment="1" applyProtection="1">
      <alignment horizontal="center"/>
      <protection hidden="1"/>
    </xf>
    <xf numFmtId="0" fontId="5" fillId="2" borderId="4" xfId="0" applyFont="1" applyFill="1" applyBorder="1" applyAlignment="1" applyProtection="1">
      <alignment horizontal="center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12" fillId="2" borderId="4" xfId="0" applyFont="1" applyFill="1" applyBorder="1" applyAlignment="1" applyProtection="1">
      <alignment horizontal="center"/>
      <protection hidden="1"/>
    </xf>
    <xf numFmtId="0" fontId="9" fillId="2" borderId="0" xfId="0" applyFont="1" applyFill="1" applyBorder="1" applyAlignment="1" applyProtection="1">
      <alignment horizontal="center"/>
      <protection hidden="1"/>
    </xf>
    <xf numFmtId="0" fontId="8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9" fillId="2" borderId="0" xfId="2" applyFont="1" applyFill="1" applyBorder="1" applyAlignment="1" applyProtection="1">
      <alignment horizontal="center"/>
      <protection hidden="1"/>
    </xf>
    <xf numFmtId="164" fontId="9" fillId="2" borderId="5" xfId="2" applyNumberFormat="1" applyFont="1" applyFill="1" applyBorder="1" applyAlignment="1" applyProtection="1">
      <alignment horizontal="center"/>
      <protection hidden="1"/>
    </xf>
    <xf numFmtId="164" fontId="11" fillId="2" borderId="0" xfId="2" applyNumberFormat="1" applyFont="1" applyFill="1" applyBorder="1" applyAlignment="1" applyProtection="1">
      <alignment horizontal="center"/>
      <protection hidden="1"/>
    </xf>
    <xf numFmtId="164" fontId="11" fillId="2" borderId="5" xfId="2" applyNumberFormat="1" applyFont="1" applyFill="1" applyBorder="1" applyAlignment="1" applyProtection="1">
      <alignment horizontal="center"/>
      <protection hidden="1"/>
    </xf>
    <xf numFmtId="0" fontId="12" fillId="3" borderId="4" xfId="0" applyFont="1" applyFill="1" applyBorder="1" applyAlignment="1" applyProtection="1">
      <alignment horizontal="center"/>
      <protection hidden="1"/>
    </xf>
    <xf numFmtId="0" fontId="12" fillId="3" borderId="0" xfId="0" applyFont="1" applyFill="1" applyBorder="1" applyAlignment="1" applyProtection="1">
      <alignment horizontal="center"/>
      <protection hidden="1"/>
    </xf>
    <xf numFmtId="0" fontId="12" fillId="3" borderId="5" xfId="0" applyFont="1" applyFill="1" applyBorder="1" applyAlignment="1" applyProtection="1">
      <alignment horizontal="center"/>
      <protection hidden="1"/>
    </xf>
    <xf numFmtId="0" fontId="12" fillId="4" borderId="4" xfId="0" applyFont="1" applyFill="1" applyBorder="1" applyAlignment="1" applyProtection="1">
      <alignment horizontal="center"/>
      <protection hidden="1"/>
    </xf>
    <xf numFmtId="0" fontId="17" fillId="0" borderId="0" xfId="0" applyFont="1" applyAlignment="1">
      <alignment horizontal="center"/>
    </xf>
    <xf numFmtId="0" fontId="0" fillId="0" borderId="2" xfId="0" applyFont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hidden="1"/>
    </xf>
    <xf numFmtId="4" fontId="0" fillId="0" borderId="0" xfId="0" applyNumberFormat="1" applyFont="1" applyBorder="1" applyAlignment="1" applyProtection="1">
      <alignment horizontal="center"/>
      <protection locked="0"/>
    </xf>
    <xf numFmtId="2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2" borderId="0" xfId="0" applyFont="1" applyFill="1" applyBorder="1" applyAlignment="1">
      <alignment horizontal="center"/>
    </xf>
    <xf numFmtId="2" fontId="18" fillId="2" borderId="0" xfId="0" applyNumberFormat="1" applyFont="1" applyFill="1" applyBorder="1" applyAlignment="1" applyProtection="1">
      <alignment horizontal="center"/>
      <protection hidden="1"/>
    </xf>
    <xf numFmtId="0" fontId="18" fillId="2" borderId="0" xfId="0" applyFont="1" applyFill="1" applyBorder="1" applyAlignment="1">
      <alignment horizontal="center"/>
    </xf>
    <xf numFmtId="1" fontId="18" fillId="2" borderId="0" xfId="0" applyNumberFormat="1" applyFont="1" applyFill="1" applyBorder="1" applyAlignment="1" applyProtection="1">
      <alignment horizontal="center"/>
      <protection hidden="1"/>
    </xf>
    <xf numFmtId="0" fontId="7" fillId="3" borderId="0" xfId="0" applyFont="1" applyFill="1" applyBorder="1" applyAlignment="1" applyProtection="1">
      <alignment horizontal="center"/>
      <protection hidden="1"/>
    </xf>
    <xf numFmtId="0" fontId="7" fillId="4" borderId="0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 applyProtection="1">
      <alignment horizontal="center"/>
    </xf>
    <xf numFmtId="0" fontId="0" fillId="0" borderId="3" xfId="0" applyFont="1" applyFill="1" applyBorder="1" applyAlignment="1" applyProtection="1">
      <alignment horizontal="center"/>
      <protection locked="0"/>
    </xf>
    <xf numFmtId="2" fontId="12" fillId="4" borderId="5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 applyProtection="1">
      <alignment horizontal="center"/>
      <protection locked="0" hidden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3">
    <cellStyle name="Normal" xfId="0" builtinId="0"/>
    <cellStyle name="Normal 2" xfId="1" xr:uid="{DC23DABC-8167-4104-85E3-D4BF22659B76}"/>
    <cellStyle name="Normal 3" xfId="2" xr:uid="{DE424644-6549-4E5C-A536-E5151639FB8A}"/>
  </cellStyles>
  <dxfs count="3">
    <dxf>
      <font>
        <b/>
        <i val="0"/>
        <color rgb="FFFF000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DAE8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198120</xdr:rowOff>
    </xdr:from>
    <xdr:to>
      <xdr:col>3</xdr:col>
      <xdr:colOff>0</xdr:colOff>
      <xdr:row>4</xdr:row>
      <xdr:rowOff>198120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7C0A6CFE-02FE-49F0-8D5B-23C905F2B255}"/>
            </a:ext>
          </a:extLst>
        </xdr:cNvPr>
        <xdr:cNvSpPr/>
      </xdr:nvSpPr>
      <xdr:spPr>
        <a:xfrm>
          <a:off x="2505075" y="798195"/>
          <a:ext cx="1466850" cy="200025"/>
        </a:xfrm>
        <a:prstGeom prst="roundRect">
          <a:avLst/>
        </a:prstGeom>
        <a:noFill/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1455420</xdr:colOff>
      <xdr:row>9</xdr:row>
      <xdr:rowOff>0</xdr:rowOff>
    </xdr:to>
    <xdr:sp macro="" textlink="">
      <xdr:nvSpPr>
        <xdr:cNvPr id="5" name="Rectangle : coins arrondis 4">
          <a:extLst>
            <a:ext uri="{FF2B5EF4-FFF2-40B4-BE49-F238E27FC236}">
              <a16:creationId xmlns:a16="http://schemas.microsoft.com/office/drawing/2014/main" id="{E5719B86-2A68-46EE-B79D-3C5AA221FB83}"/>
            </a:ext>
          </a:extLst>
        </xdr:cNvPr>
        <xdr:cNvSpPr/>
      </xdr:nvSpPr>
      <xdr:spPr>
        <a:xfrm>
          <a:off x="1463040" y="548640"/>
          <a:ext cx="1455420" cy="182880"/>
        </a:xfrm>
        <a:prstGeom prst="roundRect">
          <a:avLst/>
        </a:prstGeom>
        <a:noFill/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1455420</xdr:colOff>
      <xdr:row>15</xdr:row>
      <xdr:rowOff>0</xdr:rowOff>
    </xdr:to>
    <xdr:sp macro="" textlink="">
      <xdr:nvSpPr>
        <xdr:cNvPr id="9" name="Rectangle : coins arrondis 8">
          <a:extLst>
            <a:ext uri="{FF2B5EF4-FFF2-40B4-BE49-F238E27FC236}">
              <a16:creationId xmlns:a16="http://schemas.microsoft.com/office/drawing/2014/main" id="{30D77558-CEDC-423D-B682-580EC23EC01A}"/>
            </a:ext>
          </a:extLst>
        </xdr:cNvPr>
        <xdr:cNvSpPr/>
      </xdr:nvSpPr>
      <xdr:spPr>
        <a:xfrm>
          <a:off x="1463040" y="1981200"/>
          <a:ext cx="1455420" cy="198120"/>
        </a:xfrm>
        <a:prstGeom prst="roundRect">
          <a:avLst/>
        </a:prstGeom>
        <a:noFill/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0</xdr:colOff>
      <xdr:row>16</xdr:row>
      <xdr:rowOff>9525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D8EE3D73-AB53-4764-A159-C2F1CFF26E63}"/>
            </a:ext>
          </a:extLst>
        </xdr:cNvPr>
        <xdr:cNvSpPr/>
      </xdr:nvSpPr>
      <xdr:spPr>
        <a:xfrm>
          <a:off x="2505075" y="3000375"/>
          <a:ext cx="1466850" cy="209550"/>
        </a:xfrm>
        <a:prstGeom prst="roundRect">
          <a:avLst/>
        </a:prstGeom>
        <a:noFill/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1455420</xdr:colOff>
      <xdr:row>5</xdr:row>
      <xdr:rowOff>0</xdr:rowOff>
    </xdr:to>
    <xdr:sp macro="" textlink="">
      <xdr:nvSpPr>
        <xdr:cNvPr id="11" name="Rectangle : coins arrondis 10">
          <a:extLst>
            <a:ext uri="{FF2B5EF4-FFF2-40B4-BE49-F238E27FC236}">
              <a16:creationId xmlns:a16="http://schemas.microsoft.com/office/drawing/2014/main" id="{437F4C6F-F9E1-4581-9A7A-217852006315}"/>
            </a:ext>
          </a:extLst>
        </xdr:cNvPr>
        <xdr:cNvSpPr/>
      </xdr:nvSpPr>
      <xdr:spPr>
        <a:xfrm>
          <a:off x="4389120" y="0"/>
          <a:ext cx="1455420" cy="182880"/>
        </a:xfrm>
        <a:prstGeom prst="roundRect">
          <a:avLst/>
        </a:prstGeom>
        <a:noFill/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1457325</xdr:colOff>
      <xdr:row>10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C9B708BA-71E3-4C8E-9128-385ABD738830}"/>
            </a:ext>
          </a:extLst>
        </xdr:cNvPr>
        <xdr:cNvSpPr/>
      </xdr:nvSpPr>
      <xdr:spPr>
        <a:xfrm>
          <a:off x="2505075" y="1800225"/>
          <a:ext cx="1457325" cy="200025"/>
        </a:xfrm>
        <a:prstGeom prst="roundRect">
          <a:avLst/>
        </a:prstGeom>
        <a:noFill/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²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1455420</xdr:colOff>
      <xdr:row>11</xdr:row>
      <xdr:rowOff>0</xdr:rowOff>
    </xdr:to>
    <xdr:sp macro="" textlink="">
      <xdr:nvSpPr>
        <xdr:cNvPr id="13" name="Rectangle : coins arrondis 12">
          <a:extLst>
            <a:ext uri="{FF2B5EF4-FFF2-40B4-BE49-F238E27FC236}">
              <a16:creationId xmlns:a16="http://schemas.microsoft.com/office/drawing/2014/main" id="{970BD92D-3694-46CB-B118-CA5248587252}"/>
            </a:ext>
          </a:extLst>
        </xdr:cNvPr>
        <xdr:cNvSpPr/>
      </xdr:nvSpPr>
      <xdr:spPr>
        <a:xfrm>
          <a:off x="1463040" y="1188720"/>
          <a:ext cx="1455420" cy="198120"/>
        </a:xfrm>
        <a:prstGeom prst="roundRect">
          <a:avLst/>
        </a:prstGeom>
        <a:noFill/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1455420</xdr:colOff>
      <xdr:row>23</xdr:row>
      <xdr:rowOff>0</xdr:rowOff>
    </xdr:to>
    <xdr:sp macro="" textlink="">
      <xdr:nvSpPr>
        <xdr:cNvPr id="14" name="Rectangle : coins arrondis 13">
          <a:extLst>
            <a:ext uri="{FF2B5EF4-FFF2-40B4-BE49-F238E27FC236}">
              <a16:creationId xmlns:a16="http://schemas.microsoft.com/office/drawing/2014/main" id="{AAD3A423-9ACD-4416-8367-4F2C55472ED8}"/>
            </a:ext>
          </a:extLst>
        </xdr:cNvPr>
        <xdr:cNvSpPr/>
      </xdr:nvSpPr>
      <xdr:spPr>
        <a:xfrm>
          <a:off x="1463040" y="3108960"/>
          <a:ext cx="1455420" cy="182880"/>
        </a:xfrm>
        <a:prstGeom prst="roundRect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1455420</xdr:colOff>
      <xdr:row>14</xdr:row>
      <xdr:rowOff>0</xdr:rowOff>
    </xdr:to>
    <xdr:sp macro="" textlink="">
      <xdr:nvSpPr>
        <xdr:cNvPr id="16" name="Rectangle : coins arrondis 15">
          <a:extLst>
            <a:ext uri="{FF2B5EF4-FFF2-40B4-BE49-F238E27FC236}">
              <a16:creationId xmlns:a16="http://schemas.microsoft.com/office/drawing/2014/main" id="{B3818E70-E877-41C0-AE17-1D0E0D8E2494}"/>
            </a:ext>
          </a:extLst>
        </xdr:cNvPr>
        <xdr:cNvSpPr/>
      </xdr:nvSpPr>
      <xdr:spPr>
        <a:xfrm>
          <a:off x="1463040" y="1783080"/>
          <a:ext cx="1455420" cy="198120"/>
        </a:xfrm>
        <a:prstGeom prst="roundRect">
          <a:avLst/>
        </a:prstGeom>
        <a:noFill/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57151</xdr:colOff>
      <xdr:row>0</xdr:row>
      <xdr:rowOff>57150</xdr:rowOff>
    </xdr:from>
    <xdr:to>
      <xdr:col>1</xdr:col>
      <xdr:colOff>1028700</xdr:colOff>
      <xdr:row>2</xdr:row>
      <xdr:rowOff>194253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B584A41F-E43F-41E1-B1E2-F38F985BD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57150"/>
          <a:ext cx="971549" cy="590493"/>
        </a:xfrm>
        <a:prstGeom prst="rect">
          <a:avLst/>
        </a:prstGeom>
      </xdr:spPr>
    </xdr:pic>
    <xdr:clientData/>
  </xdr:twoCellAnchor>
  <xdr:twoCellAnchor>
    <xdr:from>
      <xdr:col>2</xdr:col>
      <xdr:colOff>5715</xdr:colOff>
      <xdr:row>6</xdr:row>
      <xdr:rowOff>196215</xdr:rowOff>
    </xdr:from>
    <xdr:to>
      <xdr:col>3</xdr:col>
      <xdr:colOff>3810</xdr:colOff>
      <xdr:row>7</xdr:row>
      <xdr:rowOff>196215</xdr:rowOff>
    </xdr:to>
    <xdr:sp macro="" textlink="">
      <xdr:nvSpPr>
        <xdr:cNvPr id="18" name="Rectangle : coins arrondis 17">
          <a:extLst>
            <a:ext uri="{FF2B5EF4-FFF2-40B4-BE49-F238E27FC236}">
              <a16:creationId xmlns:a16="http://schemas.microsoft.com/office/drawing/2014/main" id="{5591C8ED-F7C6-400E-B24C-FA9A67B9A0C4}"/>
            </a:ext>
          </a:extLst>
        </xdr:cNvPr>
        <xdr:cNvSpPr/>
      </xdr:nvSpPr>
      <xdr:spPr>
        <a:xfrm>
          <a:off x="2444115" y="1453515"/>
          <a:ext cx="1417320" cy="209550"/>
        </a:xfrm>
        <a:prstGeom prst="roundRect">
          <a:avLst/>
        </a:prstGeom>
        <a:noFill/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boratoireprecilens-my.sharepoint.com/personal/catherine_vergnaud_precilens_com/Documents/Click&amp;Fit_/Designs/Arbres%20d&#233;cisionnels/Arbres%20d&#233;cisionnels%202018%20V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Calcul des 1ères lentilles"/>
      <sheetName val="Feuil2"/>
      <sheetName val="Feuil3"/>
      <sheetName val="menus déroulants"/>
      <sheetName val="Arbre décisionnel LSH"/>
      <sheetName val="Optimisation puissance lentille"/>
      <sheetName val="Base lentilles 18"/>
    </sheetNames>
    <sheetDataSet>
      <sheetData sheetId="0"/>
      <sheetData sheetId="1"/>
      <sheetData sheetId="2"/>
      <sheetData sheetId="3">
        <row r="1">
          <cell r="O1" t="str">
            <v>sphériques</v>
          </cell>
          <cell r="P1" t="str">
            <v>torique externe</v>
          </cell>
          <cell r="Q1" t="str">
            <v>torique interne</v>
          </cell>
          <cell r="R1" t="str">
            <v>bitorique</v>
          </cell>
          <cell r="S1" t="str">
            <v>DT</v>
          </cell>
          <cell r="T1" t="str">
            <v>toricité cornéenne insuffisante : veuillez choisir une autre lentille</v>
          </cell>
        </row>
        <row r="2">
          <cell r="O2" t="str">
            <v>PRE AS XL</v>
          </cell>
          <cell r="P2" t="str">
            <v>PRE AS XL TE</v>
          </cell>
          <cell r="Q2" t="str">
            <v>PRE AS TI</v>
          </cell>
          <cell r="R2" t="str">
            <v>PRE Bito</v>
          </cell>
          <cell r="S2" t="str">
            <v>PRE AS DT</v>
          </cell>
          <cell r="T2" t="str">
            <v>si ast résiduel : géométrie TE</v>
          </cell>
        </row>
        <row r="3">
          <cell r="D3">
            <v>0</v>
          </cell>
          <cell r="O3" t="str">
            <v>PRE DS</v>
          </cell>
          <cell r="P3" t="str">
            <v>PRE DS TE</v>
          </cell>
          <cell r="Q3" t="str">
            <v>PR2 TI</v>
          </cell>
          <cell r="R3" t="str">
            <v>PR2 Bito</v>
          </cell>
          <cell r="S3" t="str">
            <v>PR2 DT</v>
          </cell>
          <cell r="T3" t="str">
            <v>si ast résiduel : géométrie bitorique</v>
          </cell>
        </row>
        <row r="4">
          <cell r="G4">
            <v>8</v>
          </cell>
          <cell r="O4" t="str">
            <v>AZUR</v>
          </cell>
          <cell r="P4" t="str">
            <v>AZUR TE</v>
          </cell>
          <cell r="T4" t="str">
            <v>Ø 9,00</v>
          </cell>
        </row>
        <row r="5">
          <cell r="O5" t="str">
            <v>PR2</v>
          </cell>
          <cell r="P5" t="str">
            <v>PR2 TE</v>
          </cell>
          <cell r="T5" t="str">
            <v>r0 règle standard, r'0 = ks +0,15 +(r0-K)</v>
          </cell>
        </row>
        <row r="6">
          <cell r="O6" t="str">
            <v>PRE CONFORT</v>
          </cell>
          <cell r="T6" t="str">
            <v>r0 règle standard, r'0 = ks +0,05 +(r0-K)</v>
          </cell>
        </row>
        <row r="7">
          <cell r="K7">
            <v>-1.1629688727415548</v>
          </cell>
          <cell r="O7" t="str">
            <v>PRE CLASSIQUE</v>
          </cell>
        </row>
        <row r="8">
          <cell r="O8" t="str">
            <v>PRE INDIVIDUELLE</v>
          </cell>
        </row>
        <row r="9">
          <cell r="O9" t="str">
            <v>MEDIFLEX BOYD</v>
          </cell>
        </row>
        <row r="10">
          <cell r="O10" t="str">
            <v>MEDIFLEX HYBRIDE</v>
          </cell>
        </row>
        <row r="11">
          <cell r="B11">
            <v>8</v>
          </cell>
          <cell r="C11">
            <v>7.5</v>
          </cell>
          <cell r="O11" t="str">
            <v>HYDROPORE</v>
          </cell>
        </row>
        <row r="13">
          <cell r="B13">
            <v>0.5</v>
          </cell>
          <cell r="C13" t="str">
            <v>torique interne</v>
          </cell>
        </row>
        <row r="14">
          <cell r="B14">
            <v>0.40000000000000036</v>
          </cell>
          <cell r="C14" t="str">
            <v>torique interne</v>
          </cell>
          <cell r="O14" t="str">
            <v>Expert prog DS</v>
          </cell>
          <cell r="P14" t="str">
            <v>Expert prog DS TE</v>
          </cell>
          <cell r="Q14" t="str">
            <v>Expert prog TI</v>
          </cell>
          <cell r="R14" t="str">
            <v>Expert prog BITO</v>
          </cell>
          <cell r="S14" t="str">
            <v>C2 Flex DT</v>
          </cell>
        </row>
        <row r="15">
          <cell r="G15" t="str">
            <v>torique interne</v>
          </cell>
          <cell r="O15" t="str">
            <v>Expert prog AS</v>
          </cell>
          <cell r="P15" t="str">
            <v>Expert prog AS TE</v>
          </cell>
          <cell r="Q15" t="str">
            <v>BIB Excel TI</v>
          </cell>
          <cell r="S15" t="str">
            <v>Premiane Flex DT</v>
          </cell>
        </row>
        <row r="16">
          <cell r="O16" t="str">
            <v>MVB</v>
          </cell>
          <cell r="P16" t="str">
            <v>MVB TE</v>
          </cell>
          <cell r="Q16" t="str">
            <v>BIB Comfort TI</v>
          </cell>
        </row>
        <row r="17">
          <cell r="O17" t="str">
            <v>BIB Excel DS</v>
          </cell>
          <cell r="P17" t="str">
            <v>BIB Excel DS TE</v>
          </cell>
          <cell r="Q17" t="str">
            <v>C2 Flex TI</v>
          </cell>
        </row>
        <row r="18">
          <cell r="O18" t="str">
            <v>BIB Excel AS</v>
          </cell>
          <cell r="P18" t="str">
            <v>BIB Excel AS TE</v>
          </cell>
        </row>
        <row r="19">
          <cell r="O19" t="str">
            <v>BIB Comfort FB</v>
          </cell>
          <cell r="P19" t="str">
            <v>BIB Comfort FB TE</v>
          </cell>
        </row>
        <row r="20">
          <cell r="O20" t="str">
            <v>BIB Comfort AS</v>
          </cell>
          <cell r="P20" t="str">
            <v>BIB Comfort AS TE</v>
          </cell>
        </row>
        <row r="21">
          <cell r="O21" t="str">
            <v>BIB Excel 3 DS</v>
          </cell>
          <cell r="P21" t="str">
            <v>BIB Excel 3 DS TE</v>
          </cell>
        </row>
        <row r="22">
          <cell r="O22" t="str">
            <v>BIB Excel 3 AS</v>
          </cell>
          <cell r="P22" t="str">
            <v>BIB Excel 3 AS TE</v>
          </cell>
        </row>
        <row r="23">
          <cell r="O23" t="str">
            <v>BIB Comfort 3 FB</v>
          </cell>
          <cell r="P23" t="str">
            <v>BIB Comfort 3 FB TE</v>
          </cell>
        </row>
        <row r="24">
          <cell r="O24" t="str">
            <v>BIB Comfort 3 AS</v>
          </cell>
          <cell r="P24" t="str">
            <v>BIB Comfort 3 AS TE</v>
          </cell>
        </row>
        <row r="25">
          <cell r="O25" t="str">
            <v>Premiane Flex</v>
          </cell>
          <cell r="P25" t="str">
            <v>Premiane Flex TE</v>
          </cell>
        </row>
        <row r="26">
          <cell r="O26" t="str">
            <v>C2 Flex</v>
          </cell>
          <cell r="P26" t="str">
            <v>C2 Flex TE</v>
          </cell>
        </row>
      </sheetData>
      <sheetData sheetId="4">
        <row r="1">
          <cell r="N1" t="str">
            <v>siam</v>
          </cell>
        </row>
        <row r="13">
          <cell r="F13">
            <v>9</v>
          </cell>
        </row>
        <row r="14">
          <cell r="F14">
            <v>9.3000000000000007</v>
          </cell>
        </row>
        <row r="15">
          <cell r="F15">
            <v>9.6</v>
          </cell>
        </row>
        <row r="16">
          <cell r="F16">
            <v>9.9</v>
          </cell>
        </row>
        <row r="17">
          <cell r="F17">
            <v>10.199999999999999</v>
          </cell>
        </row>
        <row r="18">
          <cell r="F18">
            <v>10.5</v>
          </cell>
        </row>
        <row r="19">
          <cell r="F19">
            <v>10.8</v>
          </cell>
        </row>
        <row r="20">
          <cell r="F20">
            <v>11.1</v>
          </cell>
        </row>
        <row r="21">
          <cell r="F21">
            <v>8.5</v>
          </cell>
        </row>
        <row r="22">
          <cell r="F22">
            <v>9</v>
          </cell>
        </row>
        <row r="23">
          <cell r="F23">
            <v>9.5</v>
          </cell>
        </row>
        <row r="24">
          <cell r="C24" t="str">
            <v>ne pas tenir compte du cylindre</v>
          </cell>
          <cell r="F24">
            <v>10</v>
          </cell>
        </row>
        <row r="25">
          <cell r="C25" t="str">
            <v>appliquer un équivalent sphérique</v>
          </cell>
          <cell r="F25">
            <v>10.5</v>
          </cell>
        </row>
        <row r="26">
          <cell r="C26" t="str">
            <v>forcer le cylindre à -0,75</v>
          </cell>
          <cell r="F26">
            <v>11</v>
          </cell>
        </row>
        <row r="27">
          <cell r="C27" t="str">
            <v>forcer le cylindre à -0,50 : hors gamme : contacter le sap</v>
          </cell>
          <cell r="F27">
            <v>9</v>
          </cell>
        </row>
        <row r="28">
          <cell r="F28">
            <v>9.3000000000000007</v>
          </cell>
        </row>
        <row r="29">
          <cell r="F29">
            <v>9.6</v>
          </cell>
        </row>
        <row r="30">
          <cell r="F30">
            <v>9.9</v>
          </cell>
        </row>
        <row r="31">
          <cell r="F31">
            <v>10.199999999999999</v>
          </cell>
        </row>
        <row r="32">
          <cell r="F32">
            <v>8.5</v>
          </cell>
        </row>
        <row r="33">
          <cell r="F33">
            <v>9</v>
          </cell>
        </row>
        <row r="34">
          <cell r="F34">
            <v>9.3000000000000007</v>
          </cell>
        </row>
        <row r="35">
          <cell r="F35">
            <v>9.6</v>
          </cell>
        </row>
        <row r="36">
          <cell r="F36">
            <v>9.9</v>
          </cell>
        </row>
        <row r="37">
          <cell r="F37">
            <v>10.199999999999999</v>
          </cell>
        </row>
        <row r="38">
          <cell r="F38">
            <v>13.8</v>
          </cell>
        </row>
        <row r="39">
          <cell r="F39">
            <v>14.3</v>
          </cell>
        </row>
        <row r="40">
          <cell r="F40">
            <v>14.8</v>
          </cell>
        </row>
        <row r="41">
          <cell r="F41">
            <v>13.8</v>
          </cell>
        </row>
        <row r="42">
          <cell r="F42">
            <v>14.2</v>
          </cell>
        </row>
        <row r="43">
          <cell r="F43">
            <v>14.6</v>
          </cell>
        </row>
        <row r="44">
          <cell r="F44">
            <v>14</v>
          </cell>
        </row>
        <row r="45">
          <cell r="F45">
            <v>14.5</v>
          </cell>
        </row>
        <row r="46">
          <cell r="F46">
            <v>15</v>
          </cell>
        </row>
        <row r="47">
          <cell r="F47">
            <v>9.1999999999999993</v>
          </cell>
        </row>
        <row r="48">
          <cell r="F48">
            <v>9.6</v>
          </cell>
        </row>
        <row r="49">
          <cell r="F49">
            <v>10</v>
          </cell>
        </row>
        <row r="50">
          <cell r="F50">
            <v>13</v>
          </cell>
        </row>
        <row r="51">
          <cell r="F51">
            <v>13.5</v>
          </cell>
        </row>
        <row r="52">
          <cell r="F52">
            <v>14</v>
          </cell>
        </row>
        <row r="53">
          <cell r="F53">
            <v>14.5</v>
          </cell>
        </row>
        <row r="54">
          <cell r="F54">
            <v>13.8</v>
          </cell>
        </row>
        <row r="55">
          <cell r="F55">
            <v>14.2</v>
          </cell>
        </row>
        <row r="56">
          <cell r="F56">
            <v>14.5</v>
          </cell>
        </row>
        <row r="57">
          <cell r="F57">
            <v>15</v>
          </cell>
        </row>
        <row r="58">
          <cell r="F58">
            <v>8.1999999999999993</v>
          </cell>
        </row>
        <row r="59">
          <cell r="F59">
            <v>8.3000000000000007</v>
          </cell>
        </row>
        <row r="60">
          <cell r="F60">
            <v>8.4</v>
          </cell>
        </row>
        <row r="61">
          <cell r="F61">
            <v>8.5</v>
          </cell>
        </row>
        <row r="62">
          <cell r="F62">
            <v>8.6</v>
          </cell>
        </row>
        <row r="63">
          <cell r="F63">
            <v>8.6999999999999993</v>
          </cell>
        </row>
        <row r="64">
          <cell r="F64">
            <v>8.8000000000000007</v>
          </cell>
        </row>
        <row r="65">
          <cell r="F65">
            <v>8.5</v>
          </cell>
        </row>
        <row r="66">
          <cell r="F66">
            <v>9.5</v>
          </cell>
        </row>
        <row r="67">
          <cell r="F67">
            <v>8.4</v>
          </cell>
        </row>
        <row r="68">
          <cell r="F68">
            <v>8.8000000000000007</v>
          </cell>
        </row>
        <row r="69">
          <cell r="F69">
            <v>9.1999999999999993</v>
          </cell>
        </row>
      </sheetData>
      <sheetData sheetId="5">
        <row r="2">
          <cell r="K2" t="str">
            <v>sph unifocale 1m</v>
          </cell>
          <cell r="L2" t="str">
            <v>sph unifocale 3m</v>
          </cell>
          <cell r="M2" t="str">
            <v>sph unifocale 6m</v>
          </cell>
          <cell r="N2" t="str">
            <v>sph unifocale 12m</v>
          </cell>
        </row>
        <row r="15">
          <cell r="K15" t="str">
            <v>torique unifocale 1m</v>
          </cell>
          <cell r="L15" t="str">
            <v>torique unifocale 3m</v>
          </cell>
          <cell r="M15" t="str">
            <v>torique unifocale 6m</v>
          </cell>
          <cell r="N15" t="str">
            <v>torique unifocale 12m</v>
          </cell>
        </row>
        <row r="22">
          <cell r="K22" t="str">
            <v>sph multifocale 1m</v>
          </cell>
          <cell r="L22" t="str">
            <v>sph multifocale 3m</v>
          </cell>
          <cell r="M22" t="str">
            <v>sph multifocale 6m</v>
          </cell>
          <cell r="N22" t="str">
            <v>sph multifocale 12m</v>
          </cell>
        </row>
        <row r="27">
          <cell r="K27" t="str">
            <v>torique multifocale 1m</v>
          </cell>
          <cell r="L27" t="str">
            <v>torique multifocale 3m</v>
          </cell>
          <cell r="M27" t="str">
            <v>torique multifocale 6m</v>
          </cell>
          <cell r="N27" t="str">
            <v>torique multifocale 12m</v>
          </cell>
        </row>
      </sheetData>
      <sheetData sheetId="6">
        <row r="3">
          <cell r="A3">
            <v>7.9</v>
          </cell>
          <cell r="B3">
            <v>7.6</v>
          </cell>
        </row>
        <row r="9">
          <cell r="C9" t="str">
            <v>siam</v>
          </cell>
          <cell r="D9">
            <v>0</v>
          </cell>
        </row>
        <row r="14">
          <cell r="A14">
            <v>7.9</v>
          </cell>
          <cell r="B14">
            <v>7.6</v>
          </cell>
          <cell r="F14">
            <v>-0.5</v>
          </cell>
          <cell r="H14">
            <v>2.5</v>
          </cell>
        </row>
        <row r="16">
          <cell r="F16" t="str">
            <v>ne pas tenir compte du cylindre</v>
          </cell>
        </row>
        <row r="65">
          <cell r="U65" t="str">
            <v>EBITO</v>
          </cell>
        </row>
        <row r="66">
          <cell r="W66" t="str">
            <v>PRE AS TI</v>
          </cell>
          <cell r="X66" t="str">
            <v>PRE BITORIQUE</v>
          </cell>
          <cell r="Y66" t="str">
            <v>ETI</v>
          </cell>
          <cell r="Z66" t="str">
            <v>EBITO</v>
          </cell>
        </row>
        <row r="70">
          <cell r="B70" t="str">
            <v>PRE AS TI</v>
          </cell>
        </row>
        <row r="71">
          <cell r="B71" t="str">
            <v>PRE BITORIQUE</v>
          </cell>
        </row>
        <row r="87">
          <cell r="B87" t="str">
            <v>ETI</v>
          </cell>
        </row>
        <row r="88">
          <cell r="B88" t="str">
            <v>EBITO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5561E-93EF-4D22-8BC4-C61C567B17C5}">
  <dimension ref="B1:AA26"/>
  <sheetViews>
    <sheetView showGridLines="0" tabSelected="1" workbookViewId="0">
      <selection activeCell="C5" sqref="C5"/>
    </sheetView>
  </sheetViews>
  <sheetFormatPr baseColWidth="10" defaultColWidth="11.5703125" defaultRowHeight="16.5" x14ac:dyDescent="0.3"/>
  <cols>
    <col min="1" max="1" width="11.5703125" style="2"/>
    <col min="2" max="2" width="25" style="1" customWidth="1"/>
    <col min="3" max="3" width="21.28515625" style="35" customWidth="1"/>
    <col min="4" max="5" width="21.28515625" style="1" customWidth="1"/>
    <col min="6" max="6" width="11.5703125" style="1"/>
    <col min="7" max="16384" width="11.5703125" style="2"/>
  </cols>
  <sheetData>
    <row r="1" spans="2:27" ht="12" customHeight="1" x14ac:dyDescent="0.3"/>
    <row r="2" spans="2:27" ht="21" customHeight="1" x14ac:dyDescent="0.3">
      <c r="C2" s="55" t="s">
        <v>20</v>
      </c>
      <c r="D2" s="56"/>
    </row>
    <row r="3" spans="2:27" ht="21" customHeight="1" x14ac:dyDescent="0.3">
      <c r="C3" s="56"/>
      <c r="D3" s="56"/>
    </row>
    <row r="5" spans="2:27" x14ac:dyDescent="0.3">
      <c r="B5" s="13" t="s">
        <v>9</v>
      </c>
      <c r="C5" s="36" t="s">
        <v>22</v>
      </c>
      <c r="D5" s="14" t="s">
        <v>17</v>
      </c>
      <c r="E5" s="49" t="s">
        <v>23</v>
      </c>
    </row>
    <row r="6" spans="2:27" x14ac:dyDescent="0.3">
      <c r="B6" s="15"/>
      <c r="C6" s="37"/>
      <c r="D6" s="16"/>
      <c r="E6" s="17">
        <f>(IF(E5="Optimum 125",1.432,IF(E5="Optimum 100",1.431,IF(E5="Boston XO2",1.424,IF(E5="Boston XO",1.415,IF(E5="Optimum 65",1.437,IF(E5="Boston EO",1.429,1.43)))))))</f>
        <v>1.4319999999999999</v>
      </c>
    </row>
    <row r="7" spans="2:27" x14ac:dyDescent="0.3">
      <c r="B7" s="18" t="s">
        <v>0</v>
      </c>
      <c r="C7" s="48"/>
      <c r="D7" s="19" t="s">
        <v>18</v>
      </c>
      <c r="E7" s="20"/>
    </row>
    <row r="8" spans="2:27" x14ac:dyDescent="0.3">
      <c r="B8" s="15" t="s">
        <v>1</v>
      </c>
      <c r="C8" s="38"/>
      <c r="D8" s="11">
        <f>IF(C9&lt;=0,C8/(1-(C8*(C11/1000))),(C8+C9)/(1-((C8+C9)*(C11/1000))))</f>
        <v>0</v>
      </c>
      <c r="E8" s="20"/>
    </row>
    <row r="9" spans="2:27" x14ac:dyDescent="0.3">
      <c r="B9" s="15" t="s">
        <v>2</v>
      </c>
      <c r="C9" s="39"/>
      <c r="D9" s="11">
        <f>IF(C9&lt;=0,((C8+C9)/(1-((C8+C9)*(C11/1000))))-D8,C8/(1-(C8*(C11/1000)))-D8)</f>
        <v>0</v>
      </c>
      <c r="E9" s="20"/>
      <c r="W9" s="3"/>
      <c r="X9" s="3"/>
      <c r="Y9" s="4"/>
      <c r="Z9" s="3"/>
      <c r="AA9" s="3"/>
    </row>
    <row r="10" spans="2:27" x14ac:dyDescent="0.3">
      <c r="B10" s="15" t="s">
        <v>3</v>
      </c>
      <c r="C10" s="40"/>
      <c r="D10" s="12">
        <f>IF(C9&lt;=0,C10,IF(C10+90&lt;=180,C10+90,C10-90))</f>
        <v>0</v>
      </c>
      <c r="E10" s="20"/>
      <c r="W10" s="5"/>
      <c r="X10" s="3"/>
      <c r="Y10" s="4"/>
      <c r="Z10" s="4"/>
      <c r="AA10" s="3"/>
    </row>
    <row r="11" spans="2:27" x14ac:dyDescent="0.3">
      <c r="B11" s="15" t="s">
        <v>11</v>
      </c>
      <c r="C11" s="41">
        <v>12</v>
      </c>
      <c r="D11" s="21"/>
      <c r="E11" s="22"/>
      <c r="L11" s="6"/>
      <c r="M11" s="6"/>
      <c r="N11" s="6"/>
      <c r="W11" s="5"/>
      <c r="X11" s="3"/>
      <c r="Y11" s="4"/>
      <c r="Z11" s="3"/>
      <c r="AA11" s="3"/>
    </row>
    <row r="12" spans="2:27" x14ac:dyDescent="0.3">
      <c r="B12" s="15"/>
      <c r="C12" s="42"/>
      <c r="D12" s="23"/>
      <c r="E12" s="24"/>
      <c r="F12" s="10"/>
      <c r="L12" s="7"/>
      <c r="M12" s="7"/>
      <c r="N12" s="6"/>
    </row>
    <row r="13" spans="2:27" x14ac:dyDescent="0.3">
      <c r="B13" s="18" t="s">
        <v>4</v>
      </c>
      <c r="C13" s="42"/>
      <c r="D13" s="23"/>
      <c r="E13" s="24"/>
      <c r="L13" s="6"/>
      <c r="M13" s="6"/>
      <c r="N13" s="6"/>
    </row>
    <row r="14" spans="2:27" x14ac:dyDescent="0.3">
      <c r="B14" s="15" t="s">
        <v>5</v>
      </c>
      <c r="C14" s="39"/>
      <c r="D14" s="23"/>
      <c r="E14" s="24"/>
    </row>
    <row r="15" spans="2:27" x14ac:dyDescent="0.3">
      <c r="B15" s="15" t="s">
        <v>6</v>
      </c>
      <c r="C15" s="40"/>
      <c r="D15" s="25"/>
      <c r="E15" s="20"/>
    </row>
    <row r="16" spans="2:27" x14ac:dyDescent="0.3">
      <c r="B16" s="15" t="s">
        <v>7</v>
      </c>
      <c r="C16" s="39"/>
      <c r="D16" s="25"/>
      <c r="E16" s="20"/>
    </row>
    <row r="17" spans="2:7" x14ac:dyDescent="0.3">
      <c r="B17" s="15" t="s">
        <v>15</v>
      </c>
      <c r="C17" s="43" t="str">
        <f>IF(OR(C14=0,C16=0),"",(D18-1)*1000/C14-(D18-1)*1000/C16)</f>
        <v/>
      </c>
      <c r="D17" s="16" t="s">
        <v>12</v>
      </c>
      <c r="E17" s="20"/>
    </row>
    <row r="18" spans="2:7" x14ac:dyDescent="0.3">
      <c r="B18" s="15" t="s">
        <v>16</v>
      </c>
      <c r="C18" s="43" t="str">
        <f>IF(OR(C14=0,C16=0),"",C14-C16)</f>
        <v/>
      </c>
      <c r="D18" s="25">
        <v>1.3771</v>
      </c>
      <c r="E18" s="20"/>
    </row>
    <row r="19" spans="2:7" x14ac:dyDescent="0.3">
      <c r="B19" s="26"/>
      <c r="C19" s="44"/>
      <c r="D19" s="25"/>
      <c r="E19" s="20"/>
    </row>
    <row r="20" spans="2:7" x14ac:dyDescent="0.3">
      <c r="B20" s="15" t="s">
        <v>8</v>
      </c>
      <c r="C20" s="43" t="str">
        <f>IF(OR(C14=0,C16=0),"",(-SQRT(((D9*COS(D10*PI()/90))-C17*COS(IF(C15=0,180,C15)*PI()/90))^2+(D9*SIN(D10*PI()/90)-C17*SIN(IF(C15=0,180,C15)*PI()/90))^2)))</f>
        <v/>
      </c>
      <c r="D20" s="27" t="s">
        <v>13</v>
      </c>
      <c r="E20" s="28" t="str">
        <f>IF(OR(C14=0,C16=0),"",D9*COS(IF(D10=0,180,D10)*PI()/90)-C17*COS(IF(C15=0,180,C15)*PI()/90))</f>
        <v/>
      </c>
    </row>
    <row r="21" spans="2:7" x14ac:dyDescent="0.3">
      <c r="B21" s="15" t="s">
        <v>6</v>
      </c>
      <c r="C21" s="45" t="str">
        <f>IF(OR(C14=0,C16=0),"",IF(ATAN((C20-E20)/E21)*180/PI()=0,180,IF(ATAN((C20-E20)/E21)*180/PI()&lt;0,ATAN((C20-E20)/E21)*180/PI()+180,IF(ATAN((C20-E20)/E21)*180/PI()&gt;180,ATAN((C20-E20)/E21)*180/PI()-180,ATAN((C20-E20)/E21)*180/PI()))))</f>
        <v/>
      </c>
      <c r="D21" s="27" t="s">
        <v>14</v>
      </c>
      <c r="E21" s="28" t="str">
        <f>IF(OR(C14=0,C16=0),"",(D9*SIN(IF(D10=0,180,D10)*PI()/90)-C17*SIN(IF(C15=0,180,C15)*PI()/90)))</f>
        <v/>
      </c>
    </row>
    <row r="22" spans="2:7" x14ac:dyDescent="0.3">
      <c r="B22" s="15"/>
      <c r="C22" s="42"/>
      <c r="D22" s="25"/>
      <c r="E22" s="28"/>
    </row>
    <row r="23" spans="2:7" x14ac:dyDescent="0.3">
      <c r="B23" s="18" t="s">
        <v>10</v>
      </c>
      <c r="C23" s="37" t="str">
        <f>IF(OR(C14=0,C16=0),"",IF(C5="AMYOPIC",IF(D8&gt;0,"HORS GAMME",IF(AND(C18&gt;=0.3,MROUND(C14,0.05)-MROUND(((1000*(E6-1))/((((E6-1)*1000)/C14)-D9)),0.05)&gt;=0.2),"PRE AMYOPIC TI","PRE AMYOPIC")),IF(AND(C18&gt;=0.3,MROUND(C14,0.05)-MROUND(((1000*(E6-1))/((((E6-1)*1000)/C14)-D9)),0.05)&gt;=0.2),"PRE PERFORM TI","PRE PERFORM")))</f>
        <v/>
      </c>
      <c r="D23" s="29"/>
      <c r="E23" s="30"/>
    </row>
    <row r="24" spans="2:7" ht="18" x14ac:dyDescent="0.35">
      <c r="B24" s="31" t="s">
        <v>21</v>
      </c>
      <c r="C24" s="46" t="str">
        <f>IF(OR(C23="PRE AMYOPIC TI",C23="PRE PERFORM TI"),"r0'"," ")</f>
        <v xml:space="preserve"> </v>
      </c>
      <c r="D24" s="32" t="s">
        <v>19</v>
      </c>
      <c r="E24" s="33" t="s">
        <v>1</v>
      </c>
    </row>
    <row r="25" spans="2:7" x14ac:dyDescent="0.3">
      <c r="B25" s="34" t="str">
        <f>IF(OR(C14=0,C16=0),"",MROUND(IF(OR(C23="PRE AMYOPIC TI",C23="PRE PERFORM TI"),C14,C14-0.05),0.05))</f>
        <v/>
      </c>
      <c r="C25" s="47" t="str">
        <f>IF(OR(C14=0,C16=0),"",IF(OR(C23="PRE AMYOPIC",C23="PRE PERFORM"),"",MROUND(((1000*(E6-1))/((((E6-1)*1000)/C14)-D9)),0.05)))</f>
        <v/>
      </c>
      <c r="D25" s="51">
        <v>10.199999999999999</v>
      </c>
      <c r="E25" s="50" t="str">
        <f>IF(OR(C14=0,C16=0),"",IF((B25-C14)*5+D8&gt;0,MROUND((B25-C14)*5+D8,0.25),MROUND((B25-C14)*5+D8,-0.25)))</f>
        <v/>
      </c>
    </row>
    <row r="26" spans="2:7" ht="39.6" customHeight="1" x14ac:dyDescent="0.3">
      <c r="B26" s="52" t="str">
        <f>IF(OR(C14=0,C16=0),"",IF(AND(C5="AMYOPIC",D8&gt;0),"Sélectionner la gamme PERFORM",IF(AND(C18&gt;=0.345,(MROUND(C14,0.05)-MROUND(((1000*(E6-1))/((((E6-1)*1000)/C14)-D9)),0.05))&lt;0.2),"L'astigmatisme cornéen et l'astigmatisme réfractif ne sont pas concordant. Nous vous conseillons de prendre contact avec le service technique.",IF(AND(C18&gt;0.29,ABS(D10-C15)&gt;29),"Les axes de l'astigmatisme cornéen et de l'astigmatisme réfractif ne sont pas concordant. Nous vous conseillons de prendre contact avec le service technique.",""))))</f>
        <v/>
      </c>
      <c r="C26" s="53"/>
      <c r="D26" s="53"/>
      <c r="E26" s="54"/>
      <c r="F26" s="8"/>
      <c r="G26" s="9"/>
    </row>
  </sheetData>
  <sheetProtection algorithmName="SHA-512" hashValue="TTx6pq4zV5tpYkhbQ73kGDhFHiHQ8DIsxPVq3TXqUoXt4HNHPMTuKBAm0/swbx/JhYSj6YYQFvhGFo8R0A6tYA==" saltValue="VpnVbv0mMUVFS8PS8Lsq2g==" spinCount="100000" sheet="1" objects="1" scenarios="1" selectLockedCells="1"/>
  <mergeCells count="2">
    <mergeCell ref="B26:E26"/>
    <mergeCell ref="C2:D3"/>
  </mergeCells>
  <conditionalFormatting sqref="F26">
    <cfRule type="cellIs" dxfId="2" priority="9" operator="equal">
      <formula>"cyl"</formula>
    </cfRule>
  </conditionalFormatting>
  <conditionalFormatting sqref="G26">
    <cfRule type="cellIs" dxfId="1" priority="8" operator="equal">
      <formula>"axe"</formula>
    </cfRule>
  </conditionalFormatting>
  <conditionalFormatting sqref="C20">
    <cfRule type="cellIs" dxfId="0" priority="1" operator="lessThan">
      <formula>-1</formula>
    </cfRule>
  </conditionalFormatting>
  <dataValidations count="4">
    <dataValidation type="list" allowBlank="1" showInputMessage="1" showErrorMessage="1" sqref="C5:C6" xr:uid="{B49B2F84-C4AF-4189-AC03-9C1CD34AAAD0}">
      <formula1>"AMYOPIC,PERFORM"</formula1>
    </dataValidation>
    <dataValidation type="list" allowBlank="1" showInputMessage="1" showErrorMessage="1" sqref="E5" xr:uid="{8AB2A004-8789-4777-8159-2B5D7CE52FFF}">
      <formula1>"Optimum 125,Optimum 100,Boston XO2,Boston XO, Optimum 65,Boston EO"</formula1>
    </dataValidation>
    <dataValidation type="list" allowBlank="1" showInputMessage="1" showErrorMessage="1" sqref="D25" xr:uid="{DBC59866-14CD-40C8-9E17-36B12D68AE66}">
      <formula1>"9.90,10.20,10.50,10.80,11.10"</formula1>
    </dataValidation>
    <dataValidation type="list" allowBlank="1" showInputMessage="1" showErrorMessage="1" sqref="D18" xr:uid="{FC088F06-628E-4172-9C5A-4EB8B643EDDA}">
      <formula1>"1.3771,1.3375,1.376"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Vergnaud</dc:creator>
  <cp:lastModifiedBy>Crescence  TITI LIBAÏ</cp:lastModifiedBy>
  <dcterms:created xsi:type="dcterms:W3CDTF">2020-08-27T11:57:26Z</dcterms:created>
  <dcterms:modified xsi:type="dcterms:W3CDTF">2020-12-22T09:55:38Z</dcterms:modified>
</cp:coreProperties>
</file>